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20540" windowHeight="13260" tabRatio="678" activeTab="0"/>
  </bookViews>
  <sheets>
    <sheet name="parameters" sheetId="1" r:id="rId1"/>
    <sheet name="starting conditions" sheetId="2" r:id="rId2"/>
    <sheet name="model" sheetId="3" r:id="rId3"/>
  </sheets>
  <definedNames>
    <definedName name="alpha">'parameters'!#REF!</definedName>
    <definedName name="conductivity">'parameters'!$B$7</definedName>
    <definedName name="degreesCmodel">'model'!$A$2</definedName>
    <definedName name="degreesCSM">'starting conditions'!$A$2</definedName>
    <definedName name="dt">'parameters'!$B$17</definedName>
    <definedName name="duration">'parameters'!$B$15</definedName>
    <definedName name="eps">'parameters'!$B$18</definedName>
    <definedName name="erosionRate">'parameters'!$B$19</definedName>
    <definedName name="heatProd">'parameters'!$B$9</definedName>
    <definedName name="heatProdLength">'parameters'!$B$10</definedName>
    <definedName name="height">'parameters'!$B$5</definedName>
    <definedName name="hNodes">'parameters'!$B$2</definedName>
    <definedName name="jqrChoice">'parameters'!$B$14</definedName>
    <definedName name="kappa">'parameters'!$B$6</definedName>
    <definedName name="printCycles">'parameters'!$B$16</definedName>
    <definedName name="qmantle">'parameters'!$B$11</definedName>
    <definedName name="qrval">'parameters'!$B$13</definedName>
    <definedName name="qzval">'parameters'!$B$12</definedName>
    <definedName name="time_Ma">'model'!$D$1:$E$1</definedName>
    <definedName name="Tsurface">'parameters'!$B$8</definedName>
    <definedName name="vNodes">'parameters'!$B$3</definedName>
    <definedName name="width">'parameters'!$B$4</definedName>
  </definedNames>
  <calcPr fullCalcOnLoad="1"/>
</workbook>
</file>

<file path=xl/sharedStrings.xml><?xml version="1.0" encoding="utf-8"?>
<sst xmlns="http://schemas.openxmlformats.org/spreadsheetml/2006/main" count="91" uniqueCount="71">
  <si>
    <t>Number of horizontal nodes</t>
  </si>
  <si>
    <t>Number of vertical nodes</t>
  </si>
  <si>
    <t>Width of model (km)</t>
  </si>
  <si>
    <t>Height of model (km)</t>
  </si>
  <si>
    <t>Thermal diffusivity</t>
  </si>
  <si>
    <t>Thermal conductivity</t>
  </si>
  <si>
    <t>Surface temperature</t>
  </si>
  <si>
    <t>Radiogenic heat production</t>
  </si>
  <si>
    <t>Length scale for rad. heat prod.</t>
  </si>
  <si>
    <t>Mantle heat flow</t>
  </si>
  <si>
    <t>Lateral heat flow</t>
  </si>
  <si>
    <t>Depth at which lateral heat flow begins</t>
  </si>
  <si>
    <t>Duration of calculation</t>
  </si>
  <si>
    <t>Number of cycles between output</t>
  </si>
  <si>
    <t>Time step size</t>
  </si>
  <si>
    <t xml:space="preserve">epsilon for Gauss-Seidel iteration </t>
  </si>
  <si>
    <t>(1E-3 to 1E-4)</t>
  </si>
  <si>
    <t>km</t>
  </si>
  <si>
    <t>W/m  K</t>
  </si>
  <si>
    <t>°C</t>
  </si>
  <si>
    <t>uW/m^3</t>
  </si>
  <si>
    <t>mW/m^2</t>
  </si>
  <si>
    <t>Ma</t>
  </si>
  <si>
    <t>Basal heat flow</t>
  </si>
  <si>
    <t>erosion rate</t>
  </si>
  <si>
    <t>mm/a or km/Ma</t>
  </si>
  <si>
    <t>default values</t>
  </si>
  <si>
    <t>total erosion</t>
  </si>
  <si>
    <t>horizontal node spacing</t>
  </si>
  <si>
    <t>vertical node spacing</t>
  </si>
  <si>
    <t>total number of time steps</t>
  </si>
  <si>
    <t>A program for 2D transient heat flow, solved by the alternating-direction, implicit, finite-difference method</t>
  </si>
  <si>
    <t>only for setting up starting conditions</t>
  </si>
  <si>
    <t>Iteration</t>
  </si>
  <si>
    <t>=</t>
  </si>
  <si>
    <t>To run the program:</t>
  </si>
  <si>
    <t>1. Enter values in "parameters" sheet</t>
  </si>
  <si>
    <t>2. Erase charts from "starting conditions" and "model" sheets</t>
  </si>
  <si>
    <t>4. Modify temperatures on "starting conditions" sheet as desired</t>
  </si>
  <si>
    <r>
      <t xml:space="preserve">3. Run </t>
    </r>
    <r>
      <rPr>
        <i/>
        <sz val="9"/>
        <rFont val="Geneva"/>
        <family val="0"/>
      </rPr>
      <t>startup</t>
    </r>
    <r>
      <rPr>
        <sz val="9"/>
        <rFont val="Geneva"/>
        <family val="0"/>
      </rPr>
      <t xml:space="preserve"> macro (opt-cmd S) and check temperature output on "starting conditions" sheet</t>
    </r>
  </si>
  <si>
    <r>
      <t xml:space="preserve">5. Run </t>
    </r>
    <r>
      <rPr>
        <i/>
        <sz val="9"/>
        <rFont val="Geneva"/>
        <family val="0"/>
      </rPr>
      <t>heat</t>
    </r>
    <r>
      <rPr>
        <sz val="9"/>
        <rFont val="Geneva"/>
        <family val="0"/>
      </rPr>
      <t xml:space="preserve"> macro (opt-cmd H)</t>
    </r>
  </si>
  <si>
    <t>You can run a 1D model by decreasing the number of horizontal nodes to 2 and setting lateral heat flow to zero</t>
  </si>
  <si>
    <t>Basin &amp; Range</t>
  </si>
  <si>
    <t>E Australia</t>
  </si>
  <si>
    <t>Australia</t>
  </si>
  <si>
    <t>E US</t>
  </si>
  <si>
    <t>UK</t>
  </si>
  <si>
    <t>W Australia</t>
  </si>
  <si>
    <t>Ukraine</t>
  </si>
  <si>
    <t>Canada</t>
  </si>
  <si>
    <t>Norway</t>
  </si>
  <si>
    <t>Sierra</t>
  </si>
  <si>
    <t>implied surface heat flow</t>
  </si>
  <si>
    <t>(calculated from the mantle heat flow and the radiogenic heat production)</t>
  </si>
  <si>
    <t>m^2/s</t>
  </si>
  <si>
    <t>2.5 to 4.0</t>
  </si>
  <si>
    <t>time between output cycles</t>
  </si>
  <si>
    <t>continuous</t>
  </si>
  <si>
    <t>Hot &lt;----</t>
  </si>
  <si>
    <t>Time (Ma)</t>
  </si>
  <si>
    <t>Characteristic thermal diffusion distance (K=1E-6 m2/s)</t>
  </si>
  <si>
    <t>u (km)</t>
  </si>
  <si>
    <t>u=sqrt(Kt)</t>
  </si>
  <si>
    <t>t=u^2/K</t>
  </si>
  <si>
    <t>granite</t>
  </si>
  <si>
    <t>peridotite</t>
  </si>
  <si>
    <t>cont crust</t>
  </si>
  <si>
    <t>ocean crust</t>
  </si>
  <si>
    <t>mantle</t>
  </si>
  <si>
    <t>tholeiite</t>
  </si>
  <si>
    <r>
      <t xml:space="preserve">radiogenic heat production rates (µW/m3) (Fowler, </t>
    </r>
    <r>
      <rPr>
        <i/>
        <sz val="9"/>
        <rFont val="Geneva"/>
        <family val="0"/>
      </rPr>
      <t>The Solid Earth</t>
    </r>
    <r>
      <rPr>
        <sz val="9"/>
        <rFont val="Geneva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</si>
</sst>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15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5" borderId="5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" fontId="0" fillId="5" borderId="7" xfId="0" applyNumberFormat="1" applyFill="1" applyBorder="1" applyAlignment="1">
      <alignment/>
    </xf>
    <xf numFmtId="1" fontId="0" fillId="5" borderId="8" xfId="0" applyNumberFormat="1" applyFill="1" applyBorder="1" applyAlignment="1">
      <alignment horizontal="right"/>
    </xf>
    <xf numFmtId="1" fontId="0" fillId="5" borderId="0" xfId="0" applyNumberFormat="1" applyFill="1" applyBorder="1" applyAlignment="1">
      <alignment horizontal="left"/>
    </xf>
    <xf numFmtId="1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 horizontal="right"/>
    </xf>
    <xf numFmtId="1" fontId="0" fillId="5" borderId="9" xfId="0" applyNumberFormat="1" applyFill="1" applyBorder="1" applyAlignment="1">
      <alignment horizontal="left"/>
    </xf>
    <xf numFmtId="164" fontId="0" fillId="5" borderId="8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left"/>
    </xf>
    <xf numFmtId="164" fontId="0" fillId="5" borderId="0" xfId="0" applyNumberFormat="1" applyFill="1" applyBorder="1" applyAlignment="1">
      <alignment horizontal="right"/>
    </xf>
    <xf numFmtId="167" fontId="0" fillId="5" borderId="9" xfId="0" applyNumberFormat="1" applyFill="1" applyBorder="1" applyAlignment="1">
      <alignment horizontal="left"/>
    </xf>
    <xf numFmtId="165" fontId="0" fillId="5" borderId="9" xfId="0" applyNumberFormat="1" applyFill="1" applyBorder="1" applyAlignment="1">
      <alignment horizontal="left"/>
    </xf>
    <xf numFmtId="2" fontId="0" fillId="5" borderId="9" xfId="0" applyNumberFormat="1" applyFill="1" applyBorder="1" applyAlignment="1">
      <alignment horizontal="left"/>
    </xf>
    <xf numFmtId="164" fontId="0" fillId="5" borderId="9" xfId="0" applyNumberForma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1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'starting conditions'!$B$1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'starting conditions'!$B$3:$B$13</c:f>
              <c:numCache>
                <c:ptCount val="11"/>
                <c:pt idx="0">
                  <c:v>0</c:v>
                </c:pt>
                <c:pt idx="1">
                  <c:v>160.9532274550506</c:v>
                </c:pt>
                <c:pt idx="2">
                  <c:v>310.58655865252274</c:v>
                </c:pt>
                <c:pt idx="3">
                  <c:v>449.97722414785267</c:v>
                </c:pt>
                <c:pt idx="4">
                  <c:v>580.0999424554509</c:v>
                </c:pt>
                <c:pt idx="5">
                  <c:v>701.8366753592082</c:v>
                </c:pt>
                <c:pt idx="6">
                  <c:v>815.985454882467</c:v>
                </c:pt>
                <c:pt idx="7">
                  <c:v>923.268370260738</c:v>
                </c:pt>
                <c:pt idx="8">
                  <c:v>1024.338794853473</c:v>
                </c:pt>
                <c:pt idx="9">
                  <c:v>1119.787925324251</c:v>
                </c:pt>
                <c:pt idx="10">
                  <c:v>1210.150698535697</c:v>
                </c:pt>
              </c:numCache>
            </c:numRef>
          </c:xVal>
          <c:yVal>
            <c:numRef>
              <c:f>'starting conditions'!$A$3:$A$13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1"/>
        </c:ser>
        <c:axId val="33505605"/>
        <c:axId val="33114990"/>
      </c:scatterChart>
      <c:valAx>
        <c:axId val="33505605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crossBetween val="midCat"/>
        <c:dispUnits/>
      </c:valAx>
      <c:valAx>
        <c:axId val="33114990"/>
        <c:scaling>
          <c:orientation val="maxMin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model!$B$2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model!$B$3:$B$13</c:f>
              <c:numCache>
                <c:ptCount val="11"/>
                <c:pt idx="0">
                  <c:v>0</c:v>
                </c:pt>
                <c:pt idx="1">
                  <c:v>115.04321407952418</c:v>
                </c:pt>
                <c:pt idx="2">
                  <c:v>178.73121449027755</c:v>
                </c:pt>
                <c:pt idx="3">
                  <c:v>222.11269505527213</c:v>
                </c:pt>
                <c:pt idx="4">
                  <c:v>259.3699890163391</c:v>
                </c:pt>
                <c:pt idx="5">
                  <c:v>298.5323993669512</c:v>
                </c:pt>
                <c:pt idx="6">
                  <c:v>345.4011935138304</c:v>
                </c:pt>
                <c:pt idx="7">
                  <c:v>404.6779241495613</c:v>
                </c:pt>
                <c:pt idx="8">
                  <c:v>480.0871988776144</c:v>
                </c:pt>
                <c:pt idx="9">
                  <c:v>574.2879025112212</c:v>
                </c:pt>
                <c:pt idx="10">
                  <c:v>688.8477497505347</c:v>
                </c:pt>
              </c:numCache>
            </c:numRef>
          </c:xVal>
          <c:yVal>
            <c:numRef>
              <c:f>model!$A$3:$A$13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model!$C$2:$D$2</c:f>
              <c:strCache>
                <c:ptCount val="1"/>
                <c:pt idx="0">
                  <c:v>350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model!$C$3:$C$13</c:f>
              <c:numCache>
                <c:ptCount val="11"/>
                <c:pt idx="0">
                  <c:v>0</c:v>
                </c:pt>
                <c:pt idx="1">
                  <c:v>115.04321407952219</c:v>
                </c:pt>
                <c:pt idx="2">
                  <c:v>178.7312144902733</c:v>
                </c:pt>
                <c:pt idx="3">
                  <c:v>222.11269505526667</c:v>
                </c:pt>
                <c:pt idx="4">
                  <c:v>259.36998901633206</c:v>
                </c:pt>
                <c:pt idx="5">
                  <c:v>298.5323993669446</c:v>
                </c:pt>
                <c:pt idx="6">
                  <c:v>345.40119351382305</c:v>
                </c:pt>
                <c:pt idx="7">
                  <c:v>404.6779241495529</c:v>
                </c:pt>
                <c:pt idx="8">
                  <c:v>480.0871988776052</c:v>
                </c:pt>
                <c:pt idx="9">
                  <c:v>574.2879025112101</c:v>
                </c:pt>
                <c:pt idx="10">
                  <c:v>688.8477497505195</c:v>
                </c:pt>
              </c:numCache>
            </c:numRef>
          </c:xVal>
          <c:yVal>
            <c:numRef>
              <c:f>model!$A$3:$A$13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29599455"/>
        <c:axId val="65068504"/>
      </c:scatterChart>
      <c:valAx>
        <c:axId val="29599455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crossBetween val="midCat"/>
        <c:dispUnits/>
      </c:valAx>
      <c:valAx>
        <c:axId val="65068504"/>
        <c:scaling>
          <c:orientation val="maxMin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59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10</xdr:row>
      <xdr:rowOff>95250</xdr:rowOff>
    </xdr:from>
    <xdr:to>
      <xdr:col>16</xdr:col>
      <xdr:colOff>533400</xdr:colOff>
      <xdr:row>31</xdr:row>
      <xdr:rowOff>104775</xdr:rowOff>
    </xdr:to>
    <xdr:graphicFrame>
      <xdr:nvGraphicFramePr>
        <xdr:cNvPr id="1" name="Chart 37"/>
        <xdr:cNvGraphicFramePr/>
      </xdr:nvGraphicFramePr>
      <xdr:xfrm>
        <a:off x="3057525" y="1714500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47625</xdr:rowOff>
    </xdr:from>
    <xdr:to>
      <xdr:col>14</xdr:col>
      <xdr:colOff>28575</xdr:colOff>
      <xdr:row>27</xdr:row>
      <xdr:rowOff>133350</xdr:rowOff>
    </xdr:to>
    <xdr:graphicFrame>
      <xdr:nvGraphicFramePr>
        <xdr:cNvPr id="1" name="Chart 59"/>
        <xdr:cNvGraphicFramePr/>
      </xdr:nvGraphicFramePr>
      <xdr:xfrm>
        <a:off x="2305050" y="1504950"/>
        <a:ext cx="4619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"/>
  <sheetViews>
    <sheetView tabSelected="1" workbookViewId="0" topLeftCell="A1">
      <selection activeCell="D20" sqref="D20"/>
    </sheetView>
  </sheetViews>
  <sheetFormatPr defaultColWidth="11.00390625" defaultRowHeight="12"/>
  <cols>
    <col min="1" max="1" width="30.375" style="1" bestFit="1" customWidth="1"/>
    <col min="2" max="2" width="10.875" style="3" customWidth="1"/>
    <col min="3" max="3" width="12.375" style="1" bestFit="1" customWidth="1"/>
    <col min="4" max="4" width="10.875" style="3" customWidth="1"/>
    <col min="8" max="17" width="8.50390625" style="0" customWidth="1"/>
  </cols>
  <sheetData>
    <row r="1" spans="1:17" s="4" customFormat="1" ht="13.5" thickBot="1">
      <c r="A1" s="18"/>
      <c r="B1" s="20"/>
      <c r="C1" s="18"/>
      <c r="D1" s="22" t="s">
        <v>26</v>
      </c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17" t="s">
        <v>0</v>
      </c>
      <c r="B2" s="23">
        <v>2</v>
      </c>
      <c r="C2" s="19"/>
      <c r="D2" s="21">
        <v>10</v>
      </c>
      <c r="H2" s="29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17" t="s">
        <v>1</v>
      </c>
      <c r="B3" s="24">
        <v>11</v>
      </c>
      <c r="C3" s="19"/>
      <c r="D3" s="21">
        <v>10</v>
      </c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17" t="s">
        <v>2</v>
      </c>
      <c r="B4" s="24">
        <v>350</v>
      </c>
      <c r="C4" s="19" t="s">
        <v>17</v>
      </c>
      <c r="D4" s="21">
        <v>100</v>
      </c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.75">
      <c r="A5" s="17" t="s">
        <v>3</v>
      </c>
      <c r="B5" s="24">
        <v>50</v>
      </c>
      <c r="C5" s="19" t="s">
        <v>17</v>
      </c>
      <c r="D5" s="21">
        <v>100</v>
      </c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17" t="s">
        <v>4</v>
      </c>
      <c r="B6" s="25">
        <v>1E-06</v>
      </c>
      <c r="C6" s="19" t="s">
        <v>54</v>
      </c>
      <c r="D6" s="26">
        <v>1E-06</v>
      </c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17" t="s">
        <v>5</v>
      </c>
      <c r="B7" s="24">
        <v>2.5</v>
      </c>
      <c r="C7" s="19" t="s">
        <v>18</v>
      </c>
      <c r="D7" s="21" t="s">
        <v>55</v>
      </c>
      <c r="H7" s="42" t="s">
        <v>58</v>
      </c>
      <c r="I7" s="32" t="str">
        <f>"---------"</f>
        <v>---------</v>
      </c>
      <c r="J7" s="32" t="str">
        <f aca="true" t="shared" si="0" ref="J7:P7">"---------"</f>
        <v>---------</v>
      </c>
      <c r="K7" s="32" t="str">
        <f t="shared" si="0"/>
        <v>---------</v>
      </c>
      <c r="L7" s="32" t="str">
        <f t="shared" si="0"/>
        <v>---------</v>
      </c>
      <c r="M7" s="32" t="str">
        <f t="shared" si="0"/>
        <v>---------</v>
      </c>
      <c r="N7" s="32" t="str">
        <f t="shared" si="0"/>
        <v>---------</v>
      </c>
      <c r="O7" s="32" t="str">
        <f t="shared" si="0"/>
        <v>---------</v>
      </c>
      <c r="P7" s="32" t="str">
        <f t="shared" si="0"/>
        <v>---------</v>
      </c>
      <c r="Q7" s="41" t="str">
        <f>"---&gt; Cold"</f>
        <v>---&gt; Cold</v>
      </c>
    </row>
    <row r="8" spans="1:17" ht="12.75">
      <c r="A8" s="17" t="s">
        <v>6</v>
      </c>
      <c r="B8" s="24">
        <v>0</v>
      </c>
      <c r="C8" s="19" t="s">
        <v>19</v>
      </c>
      <c r="D8" s="21">
        <v>0</v>
      </c>
      <c r="E8" s="44"/>
      <c r="F8" s="44"/>
      <c r="G8" s="44"/>
      <c r="H8" s="48" t="s">
        <v>42</v>
      </c>
      <c r="I8" s="48" t="s">
        <v>43</v>
      </c>
      <c r="J8" s="48" t="s">
        <v>44</v>
      </c>
      <c r="K8" s="48" t="s">
        <v>45</v>
      </c>
      <c r="L8" s="48" t="s">
        <v>46</v>
      </c>
      <c r="M8" s="48" t="s">
        <v>47</v>
      </c>
      <c r="N8" s="48" t="s">
        <v>48</v>
      </c>
      <c r="O8" s="48" t="s">
        <v>49</v>
      </c>
      <c r="P8" s="48" t="s">
        <v>50</v>
      </c>
      <c r="Q8" s="48" t="s">
        <v>51</v>
      </c>
    </row>
    <row r="9" spans="1:17" ht="12.75">
      <c r="A9" s="17" t="s">
        <v>7</v>
      </c>
      <c r="B9" s="38">
        <v>2</v>
      </c>
      <c r="C9" s="19" t="s">
        <v>20</v>
      </c>
      <c r="D9" s="27">
        <v>2</v>
      </c>
      <c r="E9" s="43"/>
      <c r="F9" s="43"/>
      <c r="G9" s="43"/>
      <c r="H9" s="45">
        <v>3.5106382978723403</v>
      </c>
      <c r="I9" s="45">
        <v>1.2612612612612617</v>
      </c>
      <c r="J9" s="45">
        <v>5.045045045045046</v>
      </c>
      <c r="K9" s="45">
        <v>3.2</v>
      </c>
      <c r="L9" s="45">
        <v>2.1875</v>
      </c>
      <c r="M9" s="45">
        <v>2.8888888888888884</v>
      </c>
      <c r="N9" s="45">
        <v>1.690140845070422</v>
      </c>
      <c r="O9" s="45">
        <v>1.25</v>
      </c>
      <c r="P9" s="45">
        <v>1.7647058823529411</v>
      </c>
      <c r="Q9" s="45">
        <v>2.178217821782178</v>
      </c>
    </row>
    <row r="10" spans="1:17" ht="12.75">
      <c r="A10" s="17" t="s">
        <v>8</v>
      </c>
      <c r="B10" s="38">
        <v>10</v>
      </c>
      <c r="C10" s="19" t="s">
        <v>17</v>
      </c>
      <c r="D10" s="27">
        <v>10</v>
      </c>
      <c r="E10" s="43"/>
      <c r="F10" s="43"/>
      <c r="G10" s="43"/>
      <c r="H10" s="46">
        <v>9.4</v>
      </c>
      <c r="I10" s="46">
        <v>11.1</v>
      </c>
      <c r="J10" s="46">
        <v>11.1</v>
      </c>
      <c r="K10" s="46">
        <v>7.5</v>
      </c>
      <c r="L10" s="46">
        <v>16</v>
      </c>
      <c r="M10" s="46">
        <v>4.5</v>
      </c>
      <c r="N10" s="46">
        <v>7.1</v>
      </c>
      <c r="O10" s="46">
        <v>14.4</v>
      </c>
      <c r="P10" s="46">
        <v>8.5</v>
      </c>
      <c r="Q10" s="46">
        <v>10.1</v>
      </c>
    </row>
    <row r="11" spans="1:17" ht="12.75">
      <c r="A11" s="17" t="s">
        <v>9</v>
      </c>
      <c r="B11" s="39">
        <v>30</v>
      </c>
      <c r="C11" s="19" t="s">
        <v>21</v>
      </c>
      <c r="D11" s="21">
        <v>30</v>
      </c>
      <c r="E11" s="44" t="s">
        <v>32</v>
      </c>
      <c r="F11" s="44"/>
      <c r="G11" s="44"/>
      <c r="H11" s="47">
        <v>59</v>
      </c>
      <c r="I11" s="47">
        <v>58</v>
      </c>
      <c r="J11" s="47">
        <v>27</v>
      </c>
      <c r="K11" s="47">
        <v>33</v>
      </c>
      <c r="L11" s="47">
        <v>24</v>
      </c>
      <c r="M11" s="47">
        <v>26</v>
      </c>
      <c r="N11" s="47">
        <v>25</v>
      </c>
      <c r="O11" s="47">
        <v>21</v>
      </c>
      <c r="P11" s="47">
        <v>22</v>
      </c>
      <c r="Q11" s="47">
        <v>17</v>
      </c>
    </row>
    <row r="12" spans="1:5" ht="12.75">
      <c r="A12" s="17" t="s">
        <v>23</v>
      </c>
      <c r="B12" s="24">
        <v>50</v>
      </c>
      <c r="C12" s="19" t="s">
        <v>21</v>
      </c>
      <c r="D12" s="21">
        <v>0</v>
      </c>
      <c r="E12" t="s">
        <v>57</v>
      </c>
    </row>
    <row r="13" spans="1:4" ht="12.75">
      <c r="A13" s="17" t="s">
        <v>10</v>
      </c>
      <c r="B13" s="24">
        <v>0</v>
      </c>
      <c r="C13" s="19" t="s">
        <v>21</v>
      </c>
      <c r="D13" s="21">
        <v>0</v>
      </c>
    </row>
    <row r="14" spans="1:4" ht="12.75">
      <c r="A14" s="17" t="s">
        <v>11</v>
      </c>
      <c r="B14" s="24">
        <v>45</v>
      </c>
      <c r="C14" s="19" t="s">
        <v>17</v>
      </c>
      <c r="D14" s="21">
        <v>45</v>
      </c>
    </row>
    <row r="15" spans="1:11" ht="12.75">
      <c r="A15" s="17" t="s">
        <v>12</v>
      </c>
      <c r="B15" s="24">
        <v>30</v>
      </c>
      <c r="C15" s="19" t="s">
        <v>22</v>
      </c>
      <c r="D15" s="21">
        <v>30</v>
      </c>
      <c r="F15" s="69"/>
      <c r="G15" s="70"/>
      <c r="H15" s="71" t="s">
        <v>70</v>
      </c>
      <c r="I15" s="70"/>
      <c r="J15" s="70"/>
      <c r="K15" s="72"/>
    </row>
    <row r="16" spans="1:11" ht="12.75">
      <c r="A16" s="17" t="s">
        <v>13</v>
      </c>
      <c r="B16" s="24">
        <v>100</v>
      </c>
      <c r="C16" s="19"/>
      <c r="D16" s="21">
        <v>100</v>
      </c>
      <c r="F16" s="73" t="s">
        <v>64</v>
      </c>
      <c r="G16" s="74" t="s">
        <v>69</v>
      </c>
      <c r="H16" s="74" t="s">
        <v>65</v>
      </c>
      <c r="I16" s="74" t="s">
        <v>66</v>
      </c>
      <c r="J16" s="74" t="s">
        <v>67</v>
      </c>
      <c r="K16" s="75" t="s">
        <v>68</v>
      </c>
    </row>
    <row r="17" spans="1:11" ht="12.75">
      <c r="A17" s="17" t="s">
        <v>14</v>
      </c>
      <c r="B17" s="24">
        <v>0.01</v>
      </c>
      <c r="C17" s="19" t="s">
        <v>22</v>
      </c>
      <c r="D17" s="21">
        <v>0.001</v>
      </c>
      <c r="F17" s="76">
        <v>2.5</v>
      </c>
      <c r="G17" s="77">
        <v>0.08</v>
      </c>
      <c r="H17" s="77">
        <v>0.006</v>
      </c>
      <c r="I17" s="77">
        <v>1</v>
      </c>
      <c r="J17" s="77">
        <v>0.5</v>
      </c>
      <c r="K17" s="78">
        <v>0.02</v>
      </c>
    </row>
    <row r="18" spans="1:4" ht="12.75">
      <c r="A18" s="17" t="s">
        <v>15</v>
      </c>
      <c r="B18" s="25">
        <v>0.001</v>
      </c>
      <c r="C18" s="19" t="s">
        <v>16</v>
      </c>
      <c r="D18" s="26">
        <v>0.001</v>
      </c>
    </row>
    <row r="19" spans="1:4" ht="13.5" thickBot="1">
      <c r="A19" s="17" t="s">
        <v>24</v>
      </c>
      <c r="B19" s="37">
        <v>0</v>
      </c>
      <c r="C19" s="19" t="s">
        <v>25</v>
      </c>
      <c r="D19" s="21">
        <v>0</v>
      </c>
    </row>
    <row r="20" spans="1:4" s="16" customFormat="1" ht="12.75">
      <c r="A20" s="13"/>
      <c r="B20" s="14"/>
      <c r="C20" s="15"/>
      <c r="D20" s="14"/>
    </row>
    <row r="21" spans="1:3" ht="12.75">
      <c r="A21" s="2" t="s">
        <v>27</v>
      </c>
      <c r="B21" s="3">
        <f>erosionRate*duration</f>
        <v>0</v>
      </c>
      <c r="C21" s="1" t="s">
        <v>17</v>
      </c>
    </row>
    <row r="22" spans="1:4" s="8" customFormat="1" ht="12.75">
      <c r="A22" s="5" t="s">
        <v>28</v>
      </c>
      <c r="B22" s="35">
        <f>width/(hNodes-1)</f>
        <v>350</v>
      </c>
      <c r="C22" s="1" t="s">
        <v>17</v>
      </c>
      <c r="D22" s="6"/>
    </row>
    <row r="23" spans="1:4" s="8" customFormat="1" ht="12.75">
      <c r="A23" s="5" t="s">
        <v>29</v>
      </c>
      <c r="B23" s="33">
        <f>height/(vNodes-1)</f>
        <v>5</v>
      </c>
      <c r="C23" s="1" t="s">
        <v>17</v>
      </c>
      <c r="D23" s="6"/>
    </row>
    <row r="24" spans="1:4" s="8" customFormat="1" ht="12.75">
      <c r="A24" s="5" t="s">
        <v>30</v>
      </c>
      <c r="B24" s="6">
        <f>duration/dt</f>
        <v>3000</v>
      </c>
      <c r="C24" s="7"/>
      <c r="D24" s="6"/>
    </row>
    <row r="25" spans="1:4" s="8" customFormat="1" ht="12.75">
      <c r="A25" s="5" t="s">
        <v>56</v>
      </c>
      <c r="B25" s="36">
        <f>printCycles*dt</f>
        <v>1</v>
      </c>
      <c r="C25" s="7" t="s">
        <v>22</v>
      </c>
      <c r="D25" s="6"/>
    </row>
    <row r="26" spans="1:17" s="8" customFormat="1" ht="12.75">
      <c r="A26" s="5" t="s">
        <v>52</v>
      </c>
      <c r="B26" s="40">
        <f>qmantle+heatProdLength*heatProd</f>
        <v>50</v>
      </c>
      <c r="C26" s="34" t="s">
        <v>21</v>
      </c>
      <c r="D26" s="7" t="s">
        <v>53</v>
      </c>
      <c r="H26" s="40">
        <f>H11+H10*H9</f>
        <v>92</v>
      </c>
      <c r="I26" s="40">
        <f aca="true" t="shared" si="1" ref="I26:Q26">I11+I10*I9</f>
        <v>72</v>
      </c>
      <c r="J26" s="40">
        <f t="shared" si="1"/>
        <v>83</v>
      </c>
      <c r="K26" s="40">
        <f t="shared" si="1"/>
        <v>57</v>
      </c>
      <c r="L26" s="40">
        <f t="shared" si="1"/>
        <v>59</v>
      </c>
      <c r="M26" s="40">
        <f t="shared" si="1"/>
        <v>39</v>
      </c>
      <c r="N26" s="40">
        <f t="shared" si="1"/>
        <v>37</v>
      </c>
      <c r="O26" s="40">
        <f t="shared" si="1"/>
        <v>39</v>
      </c>
      <c r="P26" s="40">
        <f t="shared" si="1"/>
        <v>37</v>
      </c>
      <c r="Q26" s="40">
        <f t="shared" si="1"/>
        <v>39</v>
      </c>
    </row>
    <row r="27" spans="1:4" s="8" customFormat="1" ht="12.75">
      <c r="A27" s="7"/>
      <c r="B27" s="6"/>
      <c r="C27" s="7"/>
      <c r="D27" s="6"/>
    </row>
    <row r="28" spans="1:4" s="8" customFormat="1" ht="12.75">
      <c r="A28" s="7" t="s">
        <v>31</v>
      </c>
      <c r="B28" s="6"/>
      <c r="C28" s="7"/>
      <c r="D28" s="6"/>
    </row>
    <row r="29" spans="1:11" s="8" customFormat="1" ht="12.75">
      <c r="A29" s="7" t="s">
        <v>35</v>
      </c>
      <c r="B29" s="6"/>
      <c r="C29" s="7"/>
      <c r="D29" s="6"/>
      <c r="G29" s="49" t="s">
        <v>60</v>
      </c>
      <c r="H29" s="50"/>
      <c r="I29" s="50"/>
      <c r="J29" s="50"/>
      <c r="K29" s="51"/>
    </row>
    <row r="30" spans="1:11" s="8" customFormat="1" ht="12.75">
      <c r="A30" s="7" t="s">
        <v>36</v>
      </c>
      <c r="B30" s="6"/>
      <c r="C30" s="7"/>
      <c r="D30" s="6"/>
      <c r="G30" s="52" t="s">
        <v>59</v>
      </c>
      <c r="H30" s="53" t="s">
        <v>61</v>
      </c>
      <c r="I30" s="54"/>
      <c r="J30" s="55" t="s">
        <v>61</v>
      </c>
      <c r="K30" s="56" t="s">
        <v>59</v>
      </c>
    </row>
    <row r="31" spans="1:11" s="8" customFormat="1" ht="12.75">
      <c r="A31" s="7" t="s">
        <v>37</v>
      </c>
      <c r="B31" s="6"/>
      <c r="C31" s="7"/>
      <c r="D31" s="6"/>
      <c r="G31" s="57">
        <v>0.1</v>
      </c>
      <c r="H31" s="58">
        <f aca="true" t="shared" si="2" ref="H31:H40">SQRT(0.000001*G31*30000000000000)/1000</f>
        <v>1.7320508075688774</v>
      </c>
      <c r="I31" s="54"/>
      <c r="J31" s="59">
        <v>0.1</v>
      </c>
      <c r="K31" s="60">
        <f>((J31*1000)^2/0.000001)/30000000000000</f>
        <v>0.0003333333333333333</v>
      </c>
    </row>
    <row r="32" spans="1:11" s="8" customFormat="1" ht="12.75">
      <c r="A32" s="7" t="s">
        <v>39</v>
      </c>
      <c r="B32" s="6"/>
      <c r="C32" s="7"/>
      <c r="D32" s="6"/>
      <c r="G32" s="57">
        <v>0.2</v>
      </c>
      <c r="H32" s="58">
        <f t="shared" si="2"/>
        <v>2.4494897427831783</v>
      </c>
      <c r="I32" s="54"/>
      <c r="J32" s="59">
        <v>0.2</v>
      </c>
      <c r="K32" s="61">
        <f aca="true" t="shared" si="3" ref="K32:K40">((J32*1000)^2/0.000001)/30000000000000</f>
        <v>0.0013333333333333333</v>
      </c>
    </row>
    <row r="33" spans="1:11" s="8" customFormat="1" ht="12.75">
      <c r="A33" s="7" t="s">
        <v>38</v>
      </c>
      <c r="B33" s="6"/>
      <c r="C33" s="7"/>
      <c r="D33" s="6"/>
      <c r="G33" s="57">
        <v>0.5</v>
      </c>
      <c r="H33" s="53">
        <f t="shared" si="2"/>
        <v>3.872983346207417</v>
      </c>
      <c r="I33" s="54"/>
      <c r="J33" s="59">
        <v>0.5</v>
      </c>
      <c r="K33" s="62">
        <f t="shared" si="3"/>
        <v>0.008333333333333333</v>
      </c>
    </row>
    <row r="34" spans="1:11" s="8" customFormat="1" ht="12.75">
      <c r="A34" s="7" t="s">
        <v>40</v>
      </c>
      <c r="B34" s="6"/>
      <c r="C34" s="7"/>
      <c r="D34" s="6"/>
      <c r="G34" s="52">
        <v>1</v>
      </c>
      <c r="H34" s="53">
        <f t="shared" si="2"/>
        <v>5.477225575051661</v>
      </c>
      <c r="I34" s="54"/>
      <c r="J34" s="55">
        <v>1</v>
      </c>
      <c r="K34" s="62">
        <f t="shared" si="3"/>
        <v>0.03333333333333333</v>
      </c>
    </row>
    <row r="35" spans="1:11" s="8" customFormat="1" ht="12.75">
      <c r="A35" s="7"/>
      <c r="B35" s="6"/>
      <c r="C35" s="7"/>
      <c r="D35" s="6"/>
      <c r="G35" s="52">
        <v>2</v>
      </c>
      <c r="H35" s="53">
        <f t="shared" si="2"/>
        <v>7.745966692414834</v>
      </c>
      <c r="I35" s="54"/>
      <c r="J35" s="55">
        <v>2</v>
      </c>
      <c r="K35" s="63">
        <f t="shared" si="3"/>
        <v>0.13333333333333333</v>
      </c>
    </row>
    <row r="36" spans="1:11" s="8" customFormat="1" ht="12.75">
      <c r="A36" s="7" t="s">
        <v>41</v>
      </c>
      <c r="B36" s="6"/>
      <c r="C36" s="7"/>
      <c r="D36" s="6"/>
      <c r="G36" s="52">
        <v>5</v>
      </c>
      <c r="H36" s="53">
        <f t="shared" si="2"/>
        <v>12.247448713915892</v>
      </c>
      <c r="I36" s="54"/>
      <c r="J36" s="55">
        <v>5</v>
      </c>
      <c r="K36" s="63">
        <f t="shared" si="3"/>
        <v>0.8333333333333334</v>
      </c>
    </row>
    <row r="37" spans="1:11" s="8" customFormat="1" ht="12.75">
      <c r="A37" s="7"/>
      <c r="B37" s="6"/>
      <c r="C37" s="7"/>
      <c r="D37" s="6"/>
      <c r="G37" s="52">
        <v>10</v>
      </c>
      <c r="H37" s="53">
        <f t="shared" si="2"/>
        <v>17.320508075688778</v>
      </c>
      <c r="I37" s="54"/>
      <c r="J37" s="55">
        <v>10</v>
      </c>
      <c r="K37" s="56">
        <f t="shared" si="3"/>
        <v>3.3333333333333335</v>
      </c>
    </row>
    <row r="38" spans="1:11" s="8" customFormat="1" ht="12.75">
      <c r="A38" s="7"/>
      <c r="B38" s="6"/>
      <c r="C38" s="7"/>
      <c r="D38" s="6"/>
      <c r="G38" s="52">
        <v>20</v>
      </c>
      <c r="H38" s="53">
        <f t="shared" si="2"/>
        <v>24.494897427831784</v>
      </c>
      <c r="I38" s="54"/>
      <c r="J38" s="55">
        <v>20</v>
      </c>
      <c r="K38" s="56">
        <f t="shared" si="3"/>
        <v>13.333333333333334</v>
      </c>
    </row>
    <row r="39" spans="1:11" ht="12.75">
      <c r="A39" s="7"/>
      <c r="G39" s="52">
        <v>50</v>
      </c>
      <c r="H39" s="53">
        <f t="shared" si="2"/>
        <v>38.72983346207417</v>
      </c>
      <c r="I39" s="64"/>
      <c r="J39" s="55">
        <v>50</v>
      </c>
      <c r="K39" s="56">
        <f t="shared" si="3"/>
        <v>83.33333333333333</v>
      </c>
    </row>
    <row r="40" spans="7:11" ht="12.75">
      <c r="G40" s="52">
        <v>100</v>
      </c>
      <c r="H40" s="53">
        <f t="shared" si="2"/>
        <v>54.772255750516614</v>
      </c>
      <c r="I40" s="64"/>
      <c r="J40" s="55">
        <v>100</v>
      </c>
      <c r="K40" s="56">
        <f t="shared" si="3"/>
        <v>333.3333333333333</v>
      </c>
    </row>
    <row r="41" spans="7:11" ht="12.75">
      <c r="G41" s="65"/>
      <c r="H41" s="66" t="s">
        <v>62</v>
      </c>
      <c r="I41" s="67"/>
      <c r="J41" s="67"/>
      <c r="K41" s="68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workbookViewId="0" topLeftCell="A1">
      <selection activeCell="B14" sqref="B14"/>
    </sheetView>
  </sheetViews>
  <sheetFormatPr defaultColWidth="11.00390625" defaultRowHeight="12"/>
  <cols>
    <col min="1" max="1" width="4.625" style="12" bestFit="1" customWidth="1"/>
    <col min="2" max="11" width="5.375" style="8" customWidth="1"/>
    <col min="12" max="16384" width="10.875" style="8" customWidth="1"/>
  </cols>
  <sheetData>
    <row r="1" s="9" customFormat="1" ht="12.75">
      <c r="A1" s="12"/>
    </row>
    <row r="2" spans="1:4" s="9" customFormat="1" ht="12.75">
      <c r="A2" s="12" t="s">
        <v>19</v>
      </c>
      <c r="B2" s="9">
        <v>0</v>
      </c>
      <c r="C2" s="9">
        <v>350</v>
      </c>
      <c r="D2" s="9" t="s">
        <v>17</v>
      </c>
    </row>
    <row r="3" spans="1:3" ht="12.75">
      <c r="A3" s="12">
        <v>0</v>
      </c>
      <c r="B3" s="8">
        <v>0</v>
      </c>
      <c r="C3" s="8">
        <v>0</v>
      </c>
    </row>
    <row r="4" spans="1:3" ht="12.75">
      <c r="A4" s="12">
        <v>5</v>
      </c>
      <c r="B4" s="8">
        <v>160.9532274550506</v>
      </c>
      <c r="C4" s="8">
        <v>160.9532274550506</v>
      </c>
    </row>
    <row r="5" spans="1:3" ht="12.75">
      <c r="A5" s="12">
        <v>10</v>
      </c>
      <c r="B5" s="8">
        <v>310.58655865252274</v>
      </c>
      <c r="C5" s="8">
        <v>310.58655865252274</v>
      </c>
    </row>
    <row r="6" spans="1:3" ht="12.75">
      <c r="A6" s="12">
        <v>15</v>
      </c>
      <c r="B6" s="8">
        <v>449.97722414785267</v>
      </c>
      <c r="C6" s="8">
        <v>449.97722414785267</v>
      </c>
    </row>
    <row r="7" spans="1:3" ht="12.75">
      <c r="A7" s="12">
        <v>20</v>
      </c>
      <c r="B7" s="8">
        <v>580.0999424554509</v>
      </c>
      <c r="C7" s="8">
        <v>580.0999424554509</v>
      </c>
    </row>
    <row r="8" spans="1:3" ht="12.75">
      <c r="A8" s="12">
        <v>25</v>
      </c>
      <c r="B8" s="8">
        <v>701.8366753592082</v>
      </c>
      <c r="C8" s="8">
        <v>701.8366753592082</v>
      </c>
    </row>
    <row r="9" spans="1:3" ht="12.75">
      <c r="A9" s="12">
        <v>30</v>
      </c>
      <c r="B9" s="8">
        <v>815.985454882467</v>
      </c>
      <c r="C9" s="8">
        <v>815.985454882467</v>
      </c>
    </row>
    <row r="10" spans="1:3" ht="12.75">
      <c r="A10" s="12">
        <v>35</v>
      </c>
      <c r="B10" s="8">
        <v>923.268370260738</v>
      </c>
      <c r="C10" s="8">
        <v>923.268370260738</v>
      </c>
    </row>
    <row r="11" spans="1:3" ht="12.75">
      <c r="A11" s="12">
        <v>40</v>
      </c>
      <c r="B11" s="8">
        <v>1024.338794853473</v>
      </c>
      <c r="C11" s="8">
        <v>1024.338794853473</v>
      </c>
    </row>
    <row r="12" spans="1:3" ht="12.75">
      <c r="A12" s="12">
        <v>45</v>
      </c>
      <c r="B12" s="8">
        <v>1119.787925324251</v>
      </c>
      <c r="C12" s="8">
        <v>1119.787925324251</v>
      </c>
    </row>
    <row r="13" spans="1:3" ht="12.75">
      <c r="A13" s="12">
        <v>50</v>
      </c>
      <c r="B13" s="8">
        <v>1210.150698535697</v>
      </c>
      <c r="C13" s="8">
        <v>1210.150698535697</v>
      </c>
    </row>
    <row r="14" ht="12.75">
      <c r="A14" s="12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workbookViewId="0" topLeftCell="A1">
      <selection activeCell="A2" sqref="A2"/>
    </sheetView>
  </sheetViews>
  <sheetFormatPr defaultColWidth="11.00390625" defaultRowHeight="12"/>
  <cols>
    <col min="1" max="1" width="9.125" style="12" bestFit="1" customWidth="1"/>
    <col min="2" max="2" width="7.00390625" style="9" bestFit="1" customWidth="1"/>
    <col min="3" max="3" width="5.125" style="8" bestFit="1" customWidth="1"/>
    <col min="4" max="4" width="6.50390625" style="8" bestFit="1" customWidth="1"/>
    <col min="5" max="12" width="5.125" style="8" bestFit="1" customWidth="1"/>
    <col min="13" max="16384" width="10.875" style="8" customWidth="1"/>
  </cols>
  <sheetData>
    <row r="1" spans="1:5" s="9" customFormat="1" ht="12.75">
      <c r="A1" s="12" t="s">
        <v>33</v>
      </c>
      <c r="B1" s="9">
        <v>2900</v>
      </c>
      <c r="C1" s="9" t="s">
        <v>34</v>
      </c>
      <c r="D1" s="11">
        <v>29</v>
      </c>
      <c r="E1" s="9" t="s">
        <v>22</v>
      </c>
    </row>
    <row r="2" spans="1:4" s="9" customFormat="1" ht="12.75">
      <c r="A2" s="12" t="s">
        <v>19</v>
      </c>
      <c r="B2" s="9">
        <v>0</v>
      </c>
      <c r="C2" s="9">
        <v>350</v>
      </c>
      <c r="D2" s="9" t="s">
        <v>17</v>
      </c>
    </row>
    <row r="3" spans="1:3" ht="12.75">
      <c r="A3" s="12">
        <v>0</v>
      </c>
      <c r="B3" s="10">
        <v>0</v>
      </c>
      <c r="C3" s="8">
        <v>0</v>
      </c>
    </row>
    <row r="4" spans="1:3" ht="12.75">
      <c r="A4" s="12">
        <v>10</v>
      </c>
      <c r="B4" s="10">
        <v>115.04321407952418</v>
      </c>
      <c r="C4" s="8">
        <v>115.04321407952219</v>
      </c>
    </row>
    <row r="5" spans="1:3" ht="12.75">
      <c r="A5" s="12">
        <v>20</v>
      </c>
      <c r="B5" s="10">
        <v>178.73121449027755</v>
      </c>
      <c r="C5" s="8">
        <v>178.7312144902733</v>
      </c>
    </row>
    <row r="6" spans="1:3" ht="12.75">
      <c r="A6" s="12">
        <v>30</v>
      </c>
      <c r="B6" s="10">
        <v>222.11269505527213</v>
      </c>
      <c r="C6" s="8">
        <v>222.11269505526667</v>
      </c>
    </row>
    <row r="7" spans="1:3" ht="12.75">
      <c r="A7" s="12">
        <v>40</v>
      </c>
      <c r="B7" s="10">
        <v>259.3699890163391</v>
      </c>
      <c r="C7" s="8">
        <v>259.36998901633206</v>
      </c>
    </row>
    <row r="8" spans="1:3" ht="12.75">
      <c r="A8" s="12">
        <v>50</v>
      </c>
      <c r="B8" s="10">
        <v>298.5323993669512</v>
      </c>
      <c r="C8" s="8">
        <v>298.5323993669446</v>
      </c>
    </row>
    <row r="9" spans="1:3" ht="12.75">
      <c r="A9" s="12">
        <v>60</v>
      </c>
      <c r="B9" s="10">
        <v>345.4011935138304</v>
      </c>
      <c r="C9" s="8">
        <v>345.40119351382305</v>
      </c>
    </row>
    <row r="10" spans="1:3" ht="12.75">
      <c r="A10" s="12">
        <v>70</v>
      </c>
      <c r="B10" s="10">
        <v>404.6779241495613</v>
      </c>
      <c r="C10" s="8">
        <v>404.6779241495529</v>
      </c>
    </row>
    <row r="11" spans="1:3" ht="12.75">
      <c r="A11" s="12">
        <v>80</v>
      </c>
      <c r="B11" s="10">
        <v>480.0871988776144</v>
      </c>
      <c r="C11" s="8">
        <v>480.0871988776052</v>
      </c>
    </row>
    <row r="12" spans="1:3" ht="12.75">
      <c r="A12" s="12">
        <v>90</v>
      </c>
      <c r="B12" s="10">
        <v>574.2879025112212</v>
      </c>
      <c r="C12" s="8">
        <v>574.2879025112101</v>
      </c>
    </row>
    <row r="13" spans="1:3" ht="12.75">
      <c r="A13" s="12">
        <v>100</v>
      </c>
      <c r="B13" s="10">
        <v>688.8477497505347</v>
      </c>
      <c r="C13" s="8">
        <v>688.8477497505195</v>
      </c>
    </row>
    <row r="14" spans="1:14" ht="12.75">
      <c r="A14" s="12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brh</dc:creator>
  <cp:keywords/>
  <dc:description/>
  <cp:lastModifiedBy>brh</cp:lastModifiedBy>
  <dcterms:created xsi:type="dcterms:W3CDTF">2002-12-21T23:44:25Z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